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<sst xmlns="http://schemas.openxmlformats.org/spreadsheetml/2006/main" count="384" uniqueCount="166">
  <si>
    <t>ОТЧЕТ ОБ ИСПОЛНЕНИИ БЮДЖЕТА</t>
  </si>
  <si>
    <t>КОДЫ</t>
  </si>
  <si>
    <t xml:space="preserve">Форма по ОКУД </t>
  </si>
  <si>
    <t>0503117</t>
  </si>
  <si>
    <t>на 1 июня 2020 г.</t>
  </si>
  <si>
    <t xml:space="preserve">Дата </t>
  </si>
  <si>
    <t>Наименование финансового органа</t>
  </si>
  <si>
    <t>Сельская администрация Онгудайского сельского поселения Онгудайского района Республики Алтай</t>
  </si>
  <si>
    <t xml:space="preserve">по ОКПО </t>
  </si>
  <si>
    <t xml:space="preserve">Глава по БК </t>
  </si>
  <si>
    <t>7700</t>
  </si>
  <si>
    <t/>
  </si>
  <si>
    <t>Наименование публично-правового образования</t>
  </si>
  <si>
    <t>Онгудайское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</si>
  <si>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</si>
  <si>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</si>
  <si>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</si>
  <si>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</si>
  <si>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</si>
  <si>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</si>
  <si>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</si>
  <si>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</si>
  <si>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</si>
  <si>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</si>
  <si>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</si>
  <si>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</si>
  <si>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</si>
  <si>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</si>
  <si>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</si>
  <si>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</si>
  <si>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</si>
  <si>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</si>
  <si>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</si>
  <si>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</si>
  <si>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</si>
  <si>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</si>
  <si>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</si>
  <si>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11610123</t>
  </si>
  <si>
    <t>092 11610123 01 0000 140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</si>
  <si>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</si>
  <si>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</si>
  <si>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</si>
  <si>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</si>
  <si>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</si>
  <si>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</si>
  <si>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</si>
  <si>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</si>
  <si>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</si>
  <si>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</si>
  <si>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</si>
  <si>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</si>
  <si>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</si>
  <si>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</si>
  <si>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</si>
  <si>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</si>
  <si>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</si>
  <si>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188 11610123 01 0000 140</t>
  </si>
  <si>
    <t>Прочие неналоговые доходы бюджетов сельских поселений</t>
  </si>
  <si>
    <t>801 11705050 10 0000 180</t>
  </si>
  <si>
    <t>Дотации на выравнивание бюджетной обеспеченности</t>
  </si>
  <si>
    <t>801 20215001 10 0000 150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</si>
  <si>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</si>
  <si>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801 20225555 10 0000 150</t>
  </si>
  <si>
    <t>20225576</t>
  </si>
  <si>
    <t>801 20225576 10 0000 150</t>
  </si>
  <si>
    <t>Прочие субсидии</t>
  </si>
  <si>
    <t>801 20229999 10 0000 150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</si>
  <si>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</si>
  <si>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801 20245160 10 0000 150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</si>
  <si>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</si>
  <si>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801 20805000 10 0000 150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</si>
  <si>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</si>
  <si>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</si>
  <si>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</si>
  <si>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</si>
  <si>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</si>
  <si>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801 0102 990А001100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</si>
  <si>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</si>
  <si>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990А001100 129</t>
  </si>
  <si>
    <t>801 0104 010А101110 121</t>
  </si>
  <si>
    <t>801 0104 010А101110 129</t>
  </si>
  <si>
    <t>Иные выплаты персоналу государственных (муниципальных) органов, за исключением фонда оплаты труда</t>
  </si>
  <si>
    <t>801 0104 010А101190 122</t>
  </si>
  <si>
    <t>Прочая закупка товаров, работ и услуг для обеспечения государственных (муниципальных) нужд</t>
  </si>
  <si>
    <t>801 0104 010А101190 244</t>
  </si>
  <si>
    <t>Уплата налога на имущество организаций и земельного налога</t>
  </si>
  <si>
    <t>801 0104 010А101190 851</t>
  </si>
  <si>
    <t>Уплата иных платежей</t>
  </si>
  <si>
    <t>801 0104 010А101190 853</t>
  </si>
  <si>
    <t>801 0104 010А1S8500 121</t>
  </si>
  <si>
    <t>801 0104 010А1S8500 129</t>
  </si>
  <si>
    <t>801 0107 990000Ш500 244</t>
  </si>
  <si>
    <t>Резервные средства</t>
  </si>
  <si>
    <t>801 0111 990000Ш600 870</t>
  </si>
  <si>
    <t>801 0309 0120400000 244</t>
  </si>
  <si>
    <t>801 0310 0120200000 244</t>
  </si>
  <si>
    <t>801 0314 0120500000 244</t>
  </si>
  <si>
    <t>801 0412 0140200000 121</t>
  </si>
  <si>
    <t>801 0412 0140200000 129</t>
  </si>
  <si>
    <t>801 0412 01402S8500 121</t>
  </si>
  <si>
    <t>801 0412 01402S8500 129</t>
  </si>
  <si>
    <t>801 0503 0120100000 244</t>
  </si>
  <si>
    <t>801 0503 0120100000 851</t>
  </si>
  <si>
    <t>Уплата прочих налогов, сборов</t>
  </si>
  <si>
    <t>801 0503 0120100000 852</t>
  </si>
  <si>
    <t>801 0503 01203R5761 244</t>
  </si>
  <si>
    <t>801 0503 0220000000 244</t>
  </si>
  <si>
    <t>801 0503 02202S0200 244</t>
  </si>
  <si>
    <t>801 0503 022F210000 244</t>
  </si>
  <si>
    <t>801 0503 022F255550 244</t>
  </si>
  <si>
    <t>801 0503 0230100000 244</t>
  </si>
  <si>
    <t>801 0503 03103L5761 244</t>
  </si>
  <si>
    <t>801 0503 990000Ш500 244</t>
  </si>
  <si>
    <t>801 0505 0120100000 121</t>
  </si>
  <si>
    <t>801 0505 0120100000 129</t>
  </si>
  <si>
    <t>801 0505 0120100000 244</t>
  </si>
  <si>
    <t>801 0505 01201S8500 121</t>
  </si>
  <si>
    <t>801 0505 01201S8500 129</t>
  </si>
  <si>
    <t>801 0707 0130300000 121</t>
  </si>
  <si>
    <t>801 0707 0130300000 129</t>
  </si>
  <si>
    <t>801 0707 0130300000 244</t>
  </si>
  <si>
    <t>801 0707 0130300000 851</t>
  </si>
  <si>
    <t>801 0707 01303S8500 121</t>
  </si>
  <si>
    <t>801 0707 01303S8500 129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</si>
  <si>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</si>
  <si>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801 0801 0130100000 611</t>
  </si>
  <si>
    <t>801 0801 01301S8500 611</t>
  </si>
  <si>
    <t>Пособия, компенсации и иные социальные выплаты гражданам, кроме публичных нормативных обязательств</t>
  </si>
  <si>
    <t>801 1003 9900000100 321</t>
  </si>
  <si>
    <t>801 1006 9900000200 244</t>
  </si>
  <si>
    <t>801 1105 0130300000 121</t>
  </si>
  <si>
    <t>801 1105 0130300000 129</t>
  </si>
  <si>
    <t>801 1105 01303S8500 121</t>
  </si>
  <si>
    <t>801 1105 01303S8500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</si>
  <si>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</si>
  <si>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</si>
  <si>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</si>
  <si>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</si>
  <si>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</si>
  <si>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</si>
  <si>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</si>
  <si>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</si>
  <si>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</si>
  <si>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</si>
  <si>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</si>
  <si>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</si>
  <si>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</si>
  <si>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</si>
  <si>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</si>
  <si>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</si>
  <si>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</si>
  <si>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</si>
  <si>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</si>
  <si>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</si>
  <si>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Отдел кадров</t>
  </si>
  <si>
    <t>Бабыкова С. А.</t>
  </si>
  <si>
    <t>(подпись)</t>
  </si>
  <si>
    <t>(расшифровка подписи)</t>
  </si>
  <si>
    <t>Главный бухгалтер</t>
  </si>
  <si>
    <t>Типикина Л. А.</t>
  </si>
  <si>
    <t>Исполнитель:</t>
  </si>
  <si>
    <t>Ведущий специалист по бюджету, финансист</t>
  </si>
  <si>
    <t>Чичинова Н. В.</t>
  </si>
  <si>
    <t>(должность)</t>
  </si>
  <si>
    <t xml:space="preserve">   7 сентября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</si>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</sst>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0" fontId="5" fillId="2" borderId="13" xfId="0" applyNumberFormat="1" applyAlignment="1">
      <alignment horizontal="right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43983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11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11</v>
      </c>
    </row>
    <row r="8" spans="1:24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19</v>
      </c>
      <c r="U8" s="4"/>
      <c r="V8" s="4"/>
      <c r="W8" s="4"/>
      <c r="X8" s="11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14871903.18</f>
        <v>14871903.18</v>
      </c>
      <c r="Q12" s="21"/>
      <c r="R12" s="21"/>
      <c r="S12" s="21">
        <f>3145004.87</f>
        <v>3145004.87</v>
      </c>
      <c r="T12" s="21"/>
      <c r="U12" s="21"/>
      <c r="V12" s="21"/>
      <c r="W12" s="22">
        <f>11726898.31</f>
        <v>11726898.31</v>
      </c>
      <c r="X12" s="22"/>
    </row>
    <row r="13" spans="1:24" s="1" customFormat="1" ht="13.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 t="s">
        <v>39</v>
      </c>
      <c r="Q13" s="25"/>
      <c r="R13" s="25"/>
      <c r="S13" s="26">
        <f>0</f>
        <v>0</v>
      </c>
      <c r="T13" s="26"/>
      <c r="U13" s="26"/>
      <c r="V13" s="26"/>
      <c r="W13" s="27">
        <f>0</f>
        <v>0</v>
      </c>
      <c r="X13" s="27"/>
    </row>
    <row r="14" spans="1:24" s="1" customFormat="1" ht="4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41</v>
      </c>
      <c r="O14" s="24"/>
      <c r="P14" s="26">
        <f>1650970</f>
        <v>1650970</v>
      </c>
      <c r="Q14" s="26"/>
      <c r="R14" s="26"/>
      <c r="S14" s="26">
        <f>549478.27</f>
        <v>549478.27</v>
      </c>
      <c r="T14" s="26"/>
      <c r="U14" s="26"/>
      <c r="V14" s="26"/>
      <c r="W14" s="27">
        <f>1101491.73</f>
        <v>1101491.73</v>
      </c>
      <c r="X14" s="27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43</v>
      </c>
      <c r="O15" s="24"/>
      <c r="P15" s="26">
        <f>4500</f>
        <v>4500</v>
      </c>
      <c r="Q15" s="26"/>
      <c r="R15" s="26"/>
      <c r="S15" s="26">
        <f>58.64</f>
        <v>58.64</v>
      </c>
      <c r="T15" s="26"/>
      <c r="U15" s="26"/>
      <c r="V15" s="26"/>
      <c r="W15" s="27">
        <f>4441.36</f>
        <v>4441.36</v>
      </c>
      <c r="X15" s="27"/>
    </row>
    <row r="16" spans="1:24" s="1" customFormat="1" ht="24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45</v>
      </c>
      <c r="O16" s="24"/>
      <c r="P16" s="26">
        <f>9000</f>
        <v>9000</v>
      </c>
      <c r="Q16" s="26"/>
      <c r="R16" s="26"/>
      <c r="S16" s="26">
        <f>5161.09</f>
        <v>5161.09</v>
      </c>
      <c r="T16" s="26"/>
      <c r="U16" s="26"/>
      <c r="V16" s="26"/>
      <c r="W16" s="27">
        <f>3838.91</f>
        <v>3838.91</v>
      </c>
      <c r="X16" s="27"/>
    </row>
    <row r="17" spans="1:24" s="1" customFormat="1" ht="33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 t="s">
        <v>39</v>
      </c>
      <c r="Q17" s="25"/>
      <c r="R17" s="25"/>
      <c r="S17" s="26">
        <f>0</f>
        <v>0</v>
      </c>
      <c r="T17" s="26"/>
      <c r="U17" s="26"/>
      <c r="V17" s="26"/>
      <c r="W17" s="27">
        <f>0</f>
        <v>0</v>
      </c>
      <c r="X17" s="27"/>
    </row>
    <row r="18" spans="1:24" s="1" customFormat="1" ht="13.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6">
        <f>145100</f>
        <v>145100</v>
      </c>
      <c r="Q18" s="26"/>
      <c r="R18" s="26"/>
      <c r="S18" s="26">
        <f>72446.45</f>
        <v>72446.45</v>
      </c>
      <c r="T18" s="26"/>
      <c r="U18" s="26"/>
      <c r="V18" s="26"/>
      <c r="W18" s="27">
        <f>72653.55</f>
        <v>72653.55</v>
      </c>
      <c r="X18" s="27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6">
        <f>2310340</f>
        <v>2310340</v>
      </c>
      <c r="Q19" s="26"/>
      <c r="R19" s="26"/>
      <c r="S19" s="26">
        <f>47532.75</f>
        <v>47532.75</v>
      </c>
      <c r="T19" s="26"/>
      <c r="U19" s="26"/>
      <c r="V19" s="26"/>
      <c r="W19" s="27">
        <f>2262807.25</f>
        <v>2262807.25</v>
      </c>
      <c r="X19" s="27"/>
    </row>
    <row r="20" spans="1:24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6">
        <f>2331850</f>
        <v>2331850</v>
      </c>
      <c r="Q20" s="26"/>
      <c r="R20" s="26"/>
      <c r="S20" s="26">
        <f>788257.91</f>
        <v>788257.91</v>
      </c>
      <c r="T20" s="26"/>
      <c r="U20" s="26"/>
      <c r="V20" s="26"/>
      <c r="W20" s="27">
        <f>1543592.09</f>
        <v>1543592.09</v>
      </c>
      <c r="X20" s="27"/>
    </row>
    <row r="21" spans="1:24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55</v>
      </c>
      <c r="O21" s="24"/>
      <c r="P21" s="26">
        <f>1203250</f>
        <v>1203250</v>
      </c>
      <c r="Q21" s="26"/>
      <c r="R21" s="26"/>
      <c r="S21" s="26">
        <f>124369.16</f>
        <v>124369.16</v>
      </c>
      <c r="T21" s="26"/>
      <c r="U21" s="26"/>
      <c r="V21" s="26"/>
      <c r="W21" s="27">
        <f>1078880.84</f>
        <v>1078880.84</v>
      </c>
      <c r="X21" s="27"/>
    </row>
    <row r="22" spans="1:24" s="1" customFormat="1" ht="13.5" customHeight="1">
      <c r="A22" s="23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56</v>
      </c>
      <c r="O22" s="24"/>
      <c r="P22" s="25" t="s">
        <v>39</v>
      </c>
      <c r="Q22" s="25"/>
      <c r="R22" s="25"/>
      <c r="S22" s="26">
        <f>0</f>
        <v>0</v>
      </c>
      <c r="T22" s="26"/>
      <c r="U22" s="26"/>
      <c r="V22" s="26"/>
      <c r="W22" s="27">
        <f>0</f>
        <v>0</v>
      </c>
      <c r="X22" s="27"/>
    </row>
    <row r="23" spans="1:24" s="1" customFormat="1" ht="13.5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58</v>
      </c>
      <c r="O23" s="24"/>
      <c r="P23" s="26">
        <f>319896.36</f>
        <v>319896.36</v>
      </c>
      <c r="Q23" s="26"/>
      <c r="R23" s="26"/>
      <c r="S23" s="26">
        <f>22110.6</f>
        <v>22110.6</v>
      </c>
      <c r="T23" s="26"/>
      <c r="U23" s="26"/>
      <c r="V23" s="26"/>
      <c r="W23" s="27">
        <f>297785.76</f>
        <v>297785.76</v>
      </c>
      <c r="X23" s="27"/>
    </row>
    <row r="24" spans="1:24" s="1" customFormat="1" ht="13.5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60</v>
      </c>
      <c r="O24" s="24"/>
      <c r="P24" s="26">
        <f>400000</f>
        <v>400000</v>
      </c>
      <c r="Q24" s="26"/>
      <c r="R24" s="26"/>
      <c r="S24" s="26">
        <f>199998</f>
        <v>199998</v>
      </c>
      <c r="T24" s="26"/>
      <c r="U24" s="26"/>
      <c r="V24" s="26"/>
      <c r="W24" s="27">
        <f>200002</f>
        <v>200002</v>
      </c>
      <c r="X24" s="27"/>
    </row>
    <row r="25" spans="1:24" s="1" customFormat="1" ht="33.75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62</v>
      </c>
      <c r="O25" s="24"/>
      <c r="P25" s="26">
        <f>1818181.82</f>
        <v>1818181.82</v>
      </c>
      <c r="Q25" s="26"/>
      <c r="R25" s="26"/>
      <c r="S25" s="25" t="s">
        <v>39</v>
      </c>
      <c r="T25" s="25"/>
      <c r="U25" s="25"/>
      <c r="V25" s="25"/>
      <c r="W25" s="27">
        <f>1818181.82</f>
        <v>1818181.82</v>
      </c>
      <c r="X25" s="27"/>
    </row>
    <row r="26" spans="1:24" s="1" customFormat="1" ht="13.5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64</v>
      </c>
      <c r="O26" s="24"/>
      <c r="P26" s="26">
        <f>1759335</f>
        <v>1759335</v>
      </c>
      <c r="Q26" s="26"/>
      <c r="R26" s="26"/>
      <c r="S26" s="25" t="s">
        <v>39</v>
      </c>
      <c r="T26" s="25"/>
      <c r="U26" s="25"/>
      <c r="V26" s="25"/>
      <c r="W26" s="27">
        <f>1759335</f>
        <v>1759335</v>
      </c>
      <c r="X26" s="27"/>
    </row>
    <row r="27" spans="1:24" s="1" customFormat="1" ht="13.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66</v>
      </c>
      <c r="O27" s="24"/>
      <c r="P27" s="26">
        <f>425260</f>
        <v>425260</v>
      </c>
      <c r="Q27" s="26"/>
      <c r="R27" s="26"/>
      <c r="S27" s="26">
        <f>425260</f>
        <v>425260</v>
      </c>
      <c r="T27" s="26"/>
      <c r="U27" s="26"/>
      <c r="V27" s="26"/>
      <c r="W27" s="27">
        <f>0</f>
        <v>0</v>
      </c>
      <c r="X27" s="27"/>
    </row>
    <row r="28" spans="1:24" s="1" customFormat="1" ht="33.7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68</v>
      </c>
      <c r="O28" s="24"/>
      <c r="P28" s="26">
        <f>2494220</f>
        <v>2494220</v>
      </c>
      <c r="Q28" s="26"/>
      <c r="R28" s="26"/>
      <c r="S28" s="26">
        <f>910332</f>
        <v>910332</v>
      </c>
      <c r="T28" s="26"/>
      <c r="U28" s="26"/>
      <c r="V28" s="26"/>
      <c r="W28" s="27">
        <f>1583888</f>
        <v>1583888</v>
      </c>
      <c r="X28" s="27"/>
    </row>
    <row r="29" spans="1:24" s="1" customFormat="1" ht="54.75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70</v>
      </c>
      <c r="O29" s="24"/>
      <c r="P29" s="25" t="s">
        <v>39</v>
      </c>
      <c r="Q29" s="25"/>
      <c r="R29" s="25"/>
      <c r="S29" s="26">
        <f>0</f>
        <v>0</v>
      </c>
      <c r="T29" s="26"/>
      <c r="U29" s="26"/>
      <c r="V29" s="26"/>
      <c r="W29" s="27">
        <f>0</f>
        <v>0</v>
      </c>
      <c r="X29" s="27"/>
    </row>
    <row r="30" spans="1:24" s="1" customFormat="1" ht="13.5" customHeight="1">
      <c r="A30" s="28" t="s">
        <v>11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s="1" customFormat="1" ht="13.5" customHeight="1">
      <c r="A31" s="12" t="s">
        <v>71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" customFormat="1" ht="34.5" customHeight="1">
      <c r="A32" s="13" t="s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 t="s">
        <v>23</v>
      </c>
      <c r="M32" s="13"/>
      <c r="N32" s="13" t="s">
        <v>72</v>
      </c>
      <c r="O32" s="13"/>
      <c r="P32" s="14" t="s">
        <v>25</v>
      </c>
      <c r="Q32" s="14"/>
      <c r="R32" s="14"/>
      <c r="S32" s="14" t="s">
        <v>26</v>
      </c>
      <c r="T32" s="14"/>
      <c r="U32" s="14"/>
      <c r="V32" s="14"/>
      <c r="W32" s="15" t="s">
        <v>27</v>
      </c>
      <c r="X32" s="15"/>
    </row>
    <row r="33" spans="1:24" s="1" customFormat="1" ht="13.5" customHeight="1">
      <c r="A33" s="16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 t="s">
        <v>29</v>
      </c>
      <c r="M33" s="16"/>
      <c r="N33" s="16" t="s">
        <v>30</v>
      </c>
      <c r="O33" s="16"/>
      <c r="P33" s="17" t="s">
        <v>31</v>
      </c>
      <c r="Q33" s="17"/>
      <c r="R33" s="17"/>
      <c r="S33" s="17" t="s">
        <v>32</v>
      </c>
      <c r="T33" s="17"/>
      <c r="U33" s="17"/>
      <c r="V33" s="17"/>
      <c r="W33" s="18" t="s">
        <v>33</v>
      </c>
      <c r="X33" s="18"/>
    </row>
    <row r="34" spans="1:24" s="1" customFormat="1" ht="13.5" customHeight="1">
      <c r="A34" s="19" t="s">
        <v>73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 t="s">
        <v>74</v>
      </c>
      <c r="M34" s="20"/>
      <c r="N34" s="20" t="s">
        <v>36</v>
      </c>
      <c r="O34" s="20"/>
      <c r="P34" s="21">
        <f>15370022.29</f>
        <v>15370022.29</v>
      </c>
      <c r="Q34" s="21"/>
      <c r="R34" s="21"/>
      <c r="S34" s="21">
        <f>3010803.19</f>
        <v>3010803.19</v>
      </c>
      <c r="T34" s="21"/>
      <c r="U34" s="21"/>
      <c r="V34" s="21"/>
      <c r="W34" s="22">
        <f>12359219.1</f>
        <v>12359219.1</v>
      </c>
      <c r="X34" s="22"/>
    </row>
    <row r="35" spans="1:24" s="1" customFormat="1" ht="13.5" customHeight="1">
      <c r="A35" s="29" t="s">
        <v>75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 t="s">
        <v>74</v>
      </c>
      <c r="M35" s="30"/>
      <c r="N35" s="30" t="s">
        <v>76</v>
      </c>
      <c r="O35" s="30"/>
      <c r="P35" s="31">
        <f>487700</f>
        <v>487700</v>
      </c>
      <c r="Q35" s="31"/>
      <c r="R35" s="31"/>
      <c r="S35" s="31">
        <f>171941.11</f>
        <v>171941.11</v>
      </c>
      <c r="T35" s="31"/>
      <c r="U35" s="31"/>
      <c r="V35" s="31"/>
      <c r="W35" s="32">
        <f>315758.89</f>
        <v>315758.89</v>
      </c>
      <c r="X35" s="32"/>
    </row>
    <row r="36" spans="1:24" s="1" customFormat="1" ht="33.75" customHeight="1">
      <c r="A36" s="29" t="s">
        <v>77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 t="s">
        <v>74</v>
      </c>
      <c r="M36" s="30"/>
      <c r="N36" s="30" t="s">
        <v>78</v>
      </c>
      <c r="O36" s="30"/>
      <c r="P36" s="31">
        <f>147280</f>
        <v>147280</v>
      </c>
      <c r="Q36" s="31"/>
      <c r="R36" s="31"/>
      <c r="S36" s="31">
        <f>47406.56</f>
        <v>47406.56</v>
      </c>
      <c r="T36" s="31"/>
      <c r="U36" s="31"/>
      <c r="V36" s="31"/>
      <c r="W36" s="32">
        <f>99873.44</f>
        <v>99873.44</v>
      </c>
      <c r="X36" s="32"/>
    </row>
    <row r="37" spans="1:24" s="1" customFormat="1" ht="13.5" customHeight="1">
      <c r="A37" s="29" t="s">
        <v>75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74</v>
      </c>
      <c r="M37" s="30"/>
      <c r="N37" s="30" t="s">
        <v>79</v>
      </c>
      <c r="O37" s="30"/>
      <c r="P37" s="31">
        <f>1158632.68</f>
        <v>1158632.68</v>
      </c>
      <c r="Q37" s="31"/>
      <c r="R37" s="31"/>
      <c r="S37" s="31">
        <f>411626.22</f>
        <v>411626.22</v>
      </c>
      <c r="T37" s="31"/>
      <c r="U37" s="31"/>
      <c r="V37" s="31"/>
      <c r="W37" s="32">
        <f>747006.46</f>
        <v>747006.46</v>
      </c>
      <c r="X37" s="32"/>
    </row>
    <row r="38" spans="1:24" s="1" customFormat="1" ht="33.75" customHeight="1">
      <c r="A38" s="29" t="s">
        <v>77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74</v>
      </c>
      <c r="M38" s="30"/>
      <c r="N38" s="30" t="s">
        <v>80</v>
      </c>
      <c r="O38" s="30"/>
      <c r="P38" s="31">
        <f>350393.46</f>
        <v>350393.46</v>
      </c>
      <c r="Q38" s="31"/>
      <c r="R38" s="31"/>
      <c r="S38" s="31">
        <f>105578.6</f>
        <v>105578.6</v>
      </c>
      <c r="T38" s="31"/>
      <c r="U38" s="31"/>
      <c r="V38" s="31"/>
      <c r="W38" s="32">
        <f>244814.86</f>
        <v>244814.86</v>
      </c>
      <c r="X38" s="32"/>
    </row>
    <row r="39" spans="1:24" s="1" customFormat="1" ht="24" customHeight="1">
      <c r="A39" s="29" t="s">
        <v>81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74</v>
      </c>
      <c r="M39" s="30"/>
      <c r="N39" s="30" t="s">
        <v>82</v>
      </c>
      <c r="O39" s="30"/>
      <c r="P39" s="31">
        <f>2000</f>
        <v>2000</v>
      </c>
      <c r="Q39" s="31"/>
      <c r="R39" s="31"/>
      <c r="S39" s="33" t="s">
        <v>39</v>
      </c>
      <c r="T39" s="33"/>
      <c r="U39" s="33"/>
      <c r="V39" s="33"/>
      <c r="W39" s="32">
        <f>2000</f>
        <v>2000</v>
      </c>
      <c r="X39" s="32"/>
    </row>
    <row r="40" spans="1:24" s="1" customFormat="1" ht="24" customHeight="1">
      <c r="A40" s="29" t="s">
        <v>83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74</v>
      </c>
      <c r="M40" s="30"/>
      <c r="N40" s="30" t="s">
        <v>84</v>
      </c>
      <c r="O40" s="30"/>
      <c r="P40" s="31">
        <f>437720</f>
        <v>437720</v>
      </c>
      <c r="Q40" s="31"/>
      <c r="R40" s="31"/>
      <c r="S40" s="31">
        <f>95687.83</f>
        <v>95687.83</v>
      </c>
      <c r="T40" s="31"/>
      <c r="U40" s="31"/>
      <c r="V40" s="31"/>
      <c r="W40" s="32">
        <f>342032.17</f>
        <v>342032.17</v>
      </c>
      <c r="X40" s="32"/>
    </row>
    <row r="41" spans="1:24" s="1" customFormat="1" ht="13.5" customHeight="1">
      <c r="A41" s="29" t="s">
        <v>85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74</v>
      </c>
      <c r="M41" s="30"/>
      <c r="N41" s="30" t="s">
        <v>86</v>
      </c>
      <c r="O41" s="30"/>
      <c r="P41" s="31">
        <f>3000</f>
        <v>3000</v>
      </c>
      <c r="Q41" s="31"/>
      <c r="R41" s="31"/>
      <c r="S41" s="33" t="s">
        <v>39</v>
      </c>
      <c r="T41" s="33"/>
      <c r="U41" s="33"/>
      <c r="V41" s="33"/>
      <c r="W41" s="32">
        <f>3000</f>
        <v>3000</v>
      </c>
      <c r="X41" s="32"/>
    </row>
    <row r="42" spans="1:24" s="1" customFormat="1" ht="13.5" customHeight="1">
      <c r="A42" s="29" t="s">
        <v>87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74</v>
      </c>
      <c r="M42" s="30"/>
      <c r="N42" s="30" t="s">
        <v>88</v>
      </c>
      <c r="O42" s="30"/>
      <c r="P42" s="31">
        <f>8900</f>
        <v>8900</v>
      </c>
      <c r="Q42" s="31"/>
      <c r="R42" s="31"/>
      <c r="S42" s="31">
        <f>5020.52</f>
        <v>5020.52</v>
      </c>
      <c r="T42" s="31"/>
      <c r="U42" s="31"/>
      <c r="V42" s="31"/>
      <c r="W42" s="32">
        <f>3879.48</f>
        <v>3879.48</v>
      </c>
      <c r="X42" s="32"/>
    </row>
    <row r="43" spans="1:24" s="1" customFormat="1" ht="13.5" customHeight="1">
      <c r="A43" s="29" t="s">
        <v>75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74</v>
      </c>
      <c r="M43" s="30"/>
      <c r="N43" s="30" t="s">
        <v>89</v>
      </c>
      <c r="O43" s="30"/>
      <c r="P43" s="31">
        <f>424812.38</f>
        <v>424812.38</v>
      </c>
      <c r="Q43" s="31"/>
      <c r="R43" s="31"/>
      <c r="S43" s="31">
        <f>95000</f>
        <v>95000</v>
      </c>
      <c r="T43" s="31"/>
      <c r="U43" s="31"/>
      <c r="V43" s="31"/>
      <c r="W43" s="32">
        <f>329812.38</f>
        <v>329812.38</v>
      </c>
      <c r="X43" s="32"/>
    </row>
    <row r="44" spans="1:24" s="1" customFormat="1" ht="33.75" customHeight="1">
      <c r="A44" s="29" t="s">
        <v>77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74</v>
      </c>
      <c r="M44" s="30"/>
      <c r="N44" s="30" t="s">
        <v>90</v>
      </c>
      <c r="O44" s="30"/>
      <c r="P44" s="31">
        <f>127806.62</f>
        <v>127806.62</v>
      </c>
      <c r="Q44" s="31"/>
      <c r="R44" s="31"/>
      <c r="S44" s="31">
        <f>39646.76</f>
        <v>39646.76</v>
      </c>
      <c r="T44" s="31"/>
      <c r="U44" s="31"/>
      <c r="V44" s="31"/>
      <c r="W44" s="32">
        <f>88159.86</f>
        <v>88159.86</v>
      </c>
      <c r="X44" s="32"/>
    </row>
    <row r="45" spans="1:24" s="1" customFormat="1" ht="24" customHeight="1">
      <c r="A45" s="29" t="s">
        <v>83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74</v>
      </c>
      <c r="M45" s="30"/>
      <c r="N45" s="30" t="s">
        <v>91</v>
      </c>
      <c r="O45" s="30"/>
      <c r="P45" s="31">
        <f>5220</f>
        <v>5220</v>
      </c>
      <c r="Q45" s="31"/>
      <c r="R45" s="31"/>
      <c r="S45" s="33" t="s">
        <v>39</v>
      </c>
      <c r="T45" s="33"/>
      <c r="U45" s="33"/>
      <c r="V45" s="33"/>
      <c r="W45" s="32">
        <f>5220</f>
        <v>5220</v>
      </c>
      <c r="X45" s="32"/>
    </row>
    <row r="46" spans="1:24" s="1" customFormat="1" ht="13.5" customHeight="1">
      <c r="A46" s="29" t="s">
        <v>92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74</v>
      </c>
      <c r="M46" s="30"/>
      <c r="N46" s="30" t="s">
        <v>93</v>
      </c>
      <c r="O46" s="30"/>
      <c r="P46" s="31">
        <f>35000</f>
        <v>35000</v>
      </c>
      <c r="Q46" s="31"/>
      <c r="R46" s="31"/>
      <c r="S46" s="33" t="s">
        <v>39</v>
      </c>
      <c r="T46" s="33"/>
      <c r="U46" s="33"/>
      <c r="V46" s="33"/>
      <c r="W46" s="32">
        <f>35000</f>
        <v>35000</v>
      </c>
      <c r="X46" s="32"/>
    </row>
    <row r="47" spans="1:24" s="1" customFormat="1" ht="24" customHeight="1">
      <c r="A47" s="29" t="s">
        <v>83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74</v>
      </c>
      <c r="M47" s="30"/>
      <c r="N47" s="30" t="s">
        <v>94</v>
      </c>
      <c r="O47" s="30"/>
      <c r="P47" s="31">
        <f>40000</f>
        <v>40000</v>
      </c>
      <c r="Q47" s="31"/>
      <c r="R47" s="31"/>
      <c r="S47" s="31">
        <f>29000</f>
        <v>29000</v>
      </c>
      <c r="T47" s="31"/>
      <c r="U47" s="31"/>
      <c r="V47" s="31"/>
      <c r="W47" s="32">
        <f>11000</f>
        <v>11000</v>
      </c>
      <c r="X47" s="32"/>
    </row>
    <row r="48" spans="1:24" s="1" customFormat="1" ht="24" customHeight="1">
      <c r="A48" s="29" t="s">
        <v>83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74</v>
      </c>
      <c r="M48" s="30"/>
      <c r="N48" s="30" t="s">
        <v>95</v>
      </c>
      <c r="O48" s="30"/>
      <c r="P48" s="31">
        <f>17000</f>
        <v>17000</v>
      </c>
      <c r="Q48" s="31"/>
      <c r="R48" s="31"/>
      <c r="S48" s="31">
        <f>15000</f>
        <v>15000</v>
      </c>
      <c r="T48" s="31"/>
      <c r="U48" s="31"/>
      <c r="V48" s="31"/>
      <c r="W48" s="32">
        <f>2000</f>
        <v>2000</v>
      </c>
      <c r="X48" s="32"/>
    </row>
    <row r="49" spans="1:24" s="1" customFormat="1" ht="24" customHeight="1">
      <c r="A49" s="29" t="s">
        <v>83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74</v>
      </c>
      <c r="M49" s="30"/>
      <c r="N49" s="30" t="s">
        <v>96</v>
      </c>
      <c r="O49" s="30"/>
      <c r="P49" s="31">
        <f>1000</f>
        <v>1000</v>
      </c>
      <c r="Q49" s="31"/>
      <c r="R49" s="31"/>
      <c r="S49" s="33" t="s">
        <v>39</v>
      </c>
      <c r="T49" s="33"/>
      <c r="U49" s="33"/>
      <c r="V49" s="33"/>
      <c r="W49" s="32">
        <f>1000</f>
        <v>1000</v>
      </c>
      <c r="X49" s="32"/>
    </row>
    <row r="50" spans="1:24" s="1" customFormat="1" ht="13.5" customHeight="1">
      <c r="A50" s="29" t="s">
        <v>75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74</v>
      </c>
      <c r="M50" s="30"/>
      <c r="N50" s="30" t="s">
        <v>97</v>
      </c>
      <c r="O50" s="30"/>
      <c r="P50" s="31">
        <f>167860</f>
        <v>167860</v>
      </c>
      <c r="Q50" s="31"/>
      <c r="R50" s="31"/>
      <c r="S50" s="31">
        <f>50164.78</f>
        <v>50164.78</v>
      </c>
      <c r="T50" s="31"/>
      <c r="U50" s="31"/>
      <c r="V50" s="31"/>
      <c r="W50" s="32">
        <f>117695.22</f>
        <v>117695.22</v>
      </c>
      <c r="X50" s="32"/>
    </row>
    <row r="51" spans="1:24" s="1" customFormat="1" ht="33.75" customHeight="1">
      <c r="A51" s="29" t="s">
        <v>77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74</v>
      </c>
      <c r="M51" s="30"/>
      <c r="N51" s="30" t="s">
        <v>98</v>
      </c>
      <c r="O51" s="30"/>
      <c r="P51" s="31">
        <f>50694</f>
        <v>50694</v>
      </c>
      <c r="Q51" s="31"/>
      <c r="R51" s="31"/>
      <c r="S51" s="31">
        <f>13035.76</f>
        <v>13035.76</v>
      </c>
      <c r="T51" s="31"/>
      <c r="U51" s="31"/>
      <c r="V51" s="31"/>
      <c r="W51" s="32">
        <f>37658.24</f>
        <v>37658.24</v>
      </c>
      <c r="X51" s="32"/>
    </row>
    <row r="52" spans="1:24" s="1" customFormat="1" ht="13.5" customHeight="1">
      <c r="A52" s="29" t="s">
        <v>75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74</v>
      </c>
      <c r="M52" s="30"/>
      <c r="N52" s="30" t="s">
        <v>99</v>
      </c>
      <c r="O52" s="30"/>
      <c r="P52" s="31">
        <f>35920</f>
        <v>35920</v>
      </c>
      <c r="Q52" s="31"/>
      <c r="R52" s="31"/>
      <c r="S52" s="31">
        <f>14000</f>
        <v>14000</v>
      </c>
      <c r="T52" s="31"/>
      <c r="U52" s="31"/>
      <c r="V52" s="31"/>
      <c r="W52" s="32">
        <f>21920</f>
        <v>21920</v>
      </c>
      <c r="X52" s="32"/>
    </row>
    <row r="53" spans="1:24" s="1" customFormat="1" ht="33.75" customHeight="1">
      <c r="A53" s="29" t="s">
        <v>77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74</v>
      </c>
      <c r="M53" s="30"/>
      <c r="N53" s="30" t="s">
        <v>100</v>
      </c>
      <c r="O53" s="30"/>
      <c r="P53" s="31">
        <f>10847</f>
        <v>10847</v>
      </c>
      <c r="Q53" s="31"/>
      <c r="R53" s="31"/>
      <c r="S53" s="31">
        <f>5200</f>
        <v>5200</v>
      </c>
      <c r="T53" s="31"/>
      <c r="U53" s="31"/>
      <c r="V53" s="31"/>
      <c r="W53" s="32">
        <f>5647</f>
        <v>5647</v>
      </c>
      <c r="X53" s="32"/>
    </row>
    <row r="54" spans="1:24" s="1" customFormat="1" ht="24" customHeight="1">
      <c r="A54" s="29" t="s">
        <v>83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74</v>
      </c>
      <c r="M54" s="30"/>
      <c r="N54" s="30" t="s">
        <v>101</v>
      </c>
      <c r="O54" s="30"/>
      <c r="P54" s="31">
        <f>1102712.5</f>
        <v>1102712.5</v>
      </c>
      <c r="Q54" s="31"/>
      <c r="R54" s="31"/>
      <c r="S54" s="31">
        <f>228541.34</f>
        <v>228541.34</v>
      </c>
      <c r="T54" s="31"/>
      <c r="U54" s="31"/>
      <c r="V54" s="31"/>
      <c r="W54" s="32">
        <f>874171.16</f>
        <v>874171.16</v>
      </c>
      <c r="X54" s="32"/>
    </row>
    <row r="55" spans="1:24" s="1" customFormat="1" ht="13.5" customHeight="1">
      <c r="A55" s="29" t="s">
        <v>85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74</v>
      </c>
      <c r="M55" s="30"/>
      <c r="N55" s="30" t="s">
        <v>102</v>
      </c>
      <c r="O55" s="30"/>
      <c r="P55" s="31">
        <f>92340</f>
        <v>92340</v>
      </c>
      <c r="Q55" s="31"/>
      <c r="R55" s="31"/>
      <c r="S55" s="31">
        <f>4999</f>
        <v>4999</v>
      </c>
      <c r="T55" s="31"/>
      <c r="U55" s="31"/>
      <c r="V55" s="31"/>
      <c r="W55" s="32">
        <f>87341</f>
        <v>87341</v>
      </c>
      <c r="X55" s="32"/>
    </row>
    <row r="56" spans="1:24" s="1" customFormat="1" ht="13.5" customHeight="1">
      <c r="A56" s="29" t="s">
        <v>103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74</v>
      </c>
      <c r="M56" s="30"/>
      <c r="N56" s="30" t="s">
        <v>104</v>
      </c>
      <c r="O56" s="30"/>
      <c r="P56" s="31">
        <f>48385</f>
        <v>48385</v>
      </c>
      <c r="Q56" s="31"/>
      <c r="R56" s="31"/>
      <c r="S56" s="31">
        <f>24525</f>
        <v>24525</v>
      </c>
      <c r="T56" s="31"/>
      <c r="U56" s="31"/>
      <c r="V56" s="31"/>
      <c r="W56" s="32">
        <f>23860</f>
        <v>23860</v>
      </c>
      <c r="X56" s="32"/>
    </row>
    <row r="57" spans="1:24" s="1" customFormat="1" ht="24" customHeight="1">
      <c r="A57" s="29" t="s">
        <v>83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74</v>
      </c>
      <c r="M57" s="30"/>
      <c r="N57" s="30" t="s">
        <v>105</v>
      </c>
      <c r="O57" s="30"/>
      <c r="P57" s="31">
        <f>0</f>
        <v>0</v>
      </c>
      <c r="Q57" s="31"/>
      <c r="R57" s="31"/>
      <c r="S57" s="33" t="s">
        <v>39</v>
      </c>
      <c r="T57" s="33"/>
      <c r="U57" s="33"/>
      <c r="V57" s="33"/>
      <c r="W57" s="32">
        <f>0</f>
        <v>0</v>
      </c>
      <c r="X57" s="32"/>
    </row>
    <row r="58" spans="1:24" s="1" customFormat="1" ht="24" customHeight="1">
      <c r="A58" s="29" t="s">
        <v>83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74</v>
      </c>
      <c r="M58" s="30"/>
      <c r="N58" s="30" t="s">
        <v>106</v>
      </c>
      <c r="O58" s="30"/>
      <c r="P58" s="31">
        <f>0</f>
        <v>0</v>
      </c>
      <c r="Q58" s="31"/>
      <c r="R58" s="31"/>
      <c r="S58" s="31">
        <f>0</f>
        <v>0</v>
      </c>
      <c r="T58" s="31"/>
      <c r="U58" s="31"/>
      <c r="V58" s="31"/>
      <c r="W58" s="32">
        <f>0</f>
        <v>0</v>
      </c>
      <c r="X58" s="32"/>
    </row>
    <row r="59" spans="1:24" s="1" customFormat="1" ht="24" customHeight="1">
      <c r="A59" s="29" t="s">
        <v>83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74</v>
      </c>
      <c r="M59" s="30"/>
      <c r="N59" s="30" t="s">
        <v>107</v>
      </c>
      <c r="O59" s="30"/>
      <c r="P59" s="31">
        <f>512361</f>
        <v>512361</v>
      </c>
      <c r="Q59" s="31"/>
      <c r="R59" s="31"/>
      <c r="S59" s="33" t="s">
        <v>39</v>
      </c>
      <c r="T59" s="33"/>
      <c r="U59" s="33"/>
      <c r="V59" s="33"/>
      <c r="W59" s="32">
        <f>512361</f>
        <v>512361</v>
      </c>
      <c r="X59" s="32"/>
    </row>
    <row r="60" spans="1:24" s="1" customFormat="1" ht="24" customHeight="1">
      <c r="A60" s="29" t="s">
        <v>83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74</v>
      </c>
      <c r="M60" s="30"/>
      <c r="N60" s="30" t="s">
        <v>108</v>
      </c>
      <c r="O60" s="30"/>
      <c r="P60" s="31">
        <f>32871</f>
        <v>32871</v>
      </c>
      <c r="Q60" s="31"/>
      <c r="R60" s="31"/>
      <c r="S60" s="31">
        <f>32871</f>
        <v>32871</v>
      </c>
      <c r="T60" s="31"/>
      <c r="U60" s="31"/>
      <c r="V60" s="31"/>
      <c r="W60" s="32">
        <f>0</f>
        <v>0</v>
      </c>
      <c r="X60" s="32"/>
    </row>
    <row r="61" spans="1:24" s="1" customFormat="1" ht="24" customHeight="1">
      <c r="A61" s="29" t="s">
        <v>83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74</v>
      </c>
      <c r="M61" s="30"/>
      <c r="N61" s="30" t="s">
        <v>109</v>
      </c>
      <c r="O61" s="30"/>
      <c r="P61" s="31">
        <f>1836547.29</f>
        <v>1836547.29</v>
      </c>
      <c r="Q61" s="31"/>
      <c r="R61" s="31"/>
      <c r="S61" s="33" t="s">
        <v>39</v>
      </c>
      <c r="T61" s="33"/>
      <c r="U61" s="33"/>
      <c r="V61" s="33"/>
      <c r="W61" s="32">
        <f>1836547.29</f>
        <v>1836547.29</v>
      </c>
      <c r="X61" s="32"/>
    </row>
    <row r="62" spans="1:24" s="1" customFormat="1" ht="24" customHeight="1">
      <c r="A62" s="29" t="s">
        <v>83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74</v>
      </c>
      <c r="M62" s="30"/>
      <c r="N62" s="30" t="s">
        <v>110</v>
      </c>
      <c r="O62" s="30"/>
      <c r="P62" s="31">
        <f>0</f>
        <v>0</v>
      </c>
      <c r="Q62" s="31"/>
      <c r="R62" s="31"/>
      <c r="S62" s="33" t="s">
        <v>39</v>
      </c>
      <c r="T62" s="33"/>
      <c r="U62" s="33"/>
      <c r="V62" s="33"/>
      <c r="W62" s="32">
        <f>0</f>
        <v>0</v>
      </c>
      <c r="X62" s="32"/>
    </row>
    <row r="63" spans="1:24" s="1" customFormat="1" ht="24" customHeight="1">
      <c r="A63" s="29" t="s">
        <v>83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74</v>
      </c>
      <c r="M63" s="30"/>
      <c r="N63" s="30" t="s">
        <v>111</v>
      </c>
      <c r="O63" s="30"/>
      <c r="P63" s="31">
        <f>2556193</f>
        <v>2556193</v>
      </c>
      <c r="Q63" s="31"/>
      <c r="R63" s="31"/>
      <c r="S63" s="33" t="s">
        <v>39</v>
      </c>
      <c r="T63" s="33"/>
      <c r="U63" s="33"/>
      <c r="V63" s="33"/>
      <c r="W63" s="32">
        <f>2556193</f>
        <v>2556193</v>
      </c>
      <c r="X63" s="32"/>
    </row>
    <row r="64" spans="1:24" s="1" customFormat="1" ht="24" customHeight="1">
      <c r="A64" s="29" t="s">
        <v>83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74</v>
      </c>
      <c r="M64" s="30"/>
      <c r="N64" s="30" t="s">
        <v>112</v>
      </c>
      <c r="O64" s="30"/>
      <c r="P64" s="31">
        <f>278000</f>
        <v>278000</v>
      </c>
      <c r="Q64" s="31"/>
      <c r="R64" s="31"/>
      <c r="S64" s="31">
        <f>96370</f>
        <v>96370</v>
      </c>
      <c r="T64" s="31"/>
      <c r="U64" s="31"/>
      <c r="V64" s="31"/>
      <c r="W64" s="32">
        <f>181630</f>
        <v>181630</v>
      </c>
      <c r="X64" s="32"/>
    </row>
    <row r="65" spans="1:24" s="1" customFormat="1" ht="13.5" customHeight="1">
      <c r="A65" s="29" t="s">
        <v>75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74</v>
      </c>
      <c r="M65" s="30"/>
      <c r="N65" s="30" t="s">
        <v>113</v>
      </c>
      <c r="O65" s="30"/>
      <c r="P65" s="31">
        <f>69215.45</f>
        <v>69215.45</v>
      </c>
      <c r="Q65" s="31"/>
      <c r="R65" s="31"/>
      <c r="S65" s="31">
        <f>54376.56</f>
        <v>54376.56</v>
      </c>
      <c r="T65" s="31"/>
      <c r="U65" s="31"/>
      <c r="V65" s="31"/>
      <c r="W65" s="32">
        <f>14838.89</f>
        <v>14838.89</v>
      </c>
      <c r="X65" s="32"/>
    </row>
    <row r="66" spans="1:24" s="1" customFormat="1" ht="33.75" customHeight="1">
      <c r="A66" s="29" t="s">
        <v>77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74</v>
      </c>
      <c r="M66" s="30"/>
      <c r="N66" s="30" t="s">
        <v>114</v>
      </c>
      <c r="O66" s="30"/>
      <c r="P66" s="31">
        <f>20935.79</f>
        <v>20935.79</v>
      </c>
      <c r="Q66" s="31"/>
      <c r="R66" s="31"/>
      <c r="S66" s="31">
        <f>14164.56</f>
        <v>14164.56</v>
      </c>
      <c r="T66" s="31"/>
      <c r="U66" s="31"/>
      <c r="V66" s="31"/>
      <c r="W66" s="32">
        <f>6771.23</f>
        <v>6771.23</v>
      </c>
      <c r="X66" s="32"/>
    </row>
    <row r="67" spans="1:24" s="1" customFormat="1" ht="24" customHeight="1">
      <c r="A67" s="29" t="s">
        <v>83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74</v>
      </c>
      <c r="M67" s="30"/>
      <c r="N67" s="30" t="s">
        <v>115</v>
      </c>
      <c r="O67" s="30"/>
      <c r="P67" s="31">
        <f>158672.76</f>
        <v>158672.76</v>
      </c>
      <c r="Q67" s="31"/>
      <c r="R67" s="31"/>
      <c r="S67" s="33" t="s">
        <v>39</v>
      </c>
      <c r="T67" s="33"/>
      <c r="U67" s="33"/>
      <c r="V67" s="33"/>
      <c r="W67" s="32">
        <f>158672.76</f>
        <v>158672.76</v>
      </c>
      <c r="X67" s="32"/>
    </row>
    <row r="68" spans="1:24" s="1" customFormat="1" ht="13.5" customHeight="1">
      <c r="A68" s="29" t="s">
        <v>75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74</v>
      </c>
      <c r="M68" s="30"/>
      <c r="N68" s="30" t="s">
        <v>116</v>
      </c>
      <c r="O68" s="30"/>
      <c r="P68" s="31">
        <f>12300</f>
        <v>12300</v>
      </c>
      <c r="Q68" s="31"/>
      <c r="R68" s="31"/>
      <c r="S68" s="31">
        <f>12300</f>
        <v>12300</v>
      </c>
      <c r="T68" s="31"/>
      <c r="U68" s="31"/>
      <c r="V68" s="31"/>
      <c r="W68" s="32">
        <f>0</f>
        <v>0</v>
      </c>
      <c r="X68" s="32"/>
    </row>
    <row r="69" spans="1:24" s="1" customFormat="1" ht="33.75" customHeight="1">
      <c r="A69" s="29" t="s">
        <v>77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74</v>
      </c>
      <c r="M69" s="30"/>
      <c r="N69" s="30" t="s">
        <v>117</v>
      </c>
      <c r="O69" s="30"/>
      <c r="P69" s="31">
        <f>4200</f>
        <v>4200</v>
      </c>
      <c r="Q69" s="31"/>
      <c r="R69" s="31"/>
      <c r="S69" s="31">
        <f>4200</f>
        <v>4200</v>
      </c>
      <c r="T69" s="31"/>
      <c r="U69" s="31"/>
      <c r="V69" s="31"/>
      <c r="W69" s="32">
        <f>0</f>
        <v>0</v>
      </c>
      <c r="X69" s="32"/>
    </row>
    <row r="70" spans="1:24" s="1" customFormat="1" ht="13.5" customHeight="1">
      <c r="A70" s="29" t="s">
        <v>75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74</v>
      </c>
      <c r="M70" s="30"/>
      <c r="N70" s="30" t="s">
        <v>118</v>
      </c>
      <c r="O70" s="30"/>
      <c r="P70" s="31">
        <f>166600</f>
        <v>166600</v>
      </c>
      <c r="Q70" s="31"/>
      <c r="R70" s="31"/>
      <c r="S70" s="33" t="s">
        <v>39</v>
      </c>
      <c r="T70" s="33"/>
      <c r="U70" s="33"/>
      <c r="V70" s="33"/>
      <c r="W70" s="32">
        <f>166600</f>
        <v>166600</v>
      </c>
      <c r="X70" s="32"/>
    </row>
    <row r="71" spans="1:24" s="1" customFormat="1" ht="33.75" customHeight="1">
      <c r="A71" s="29" t="s">
        <v>77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74</v>
      </c>
      <c r="M71" s="30"/>
      <c r="N71" s="30" t="s">
        <v>119</v>
      </c>
      <c r="O71" s="30"/>
      <c r="P71" s="31">
        <f>50305</f>
        <v>50305</v>
      </c>
      <c r="Q71" s="31"/>
      <c r="R71" s="31"/>
      <c r="S71" s="33" t="s">
        <v>39</v>
      </c>
      <c r="T71" s="33"/>
      <c r="U71" s="33"/>
      <c r="V71" s="33"/>
      <c r="W71" s="32">
        <f>50305</f>
        <v>50305</v>
      </c>
      <c r="X71" s="32"/>
    </row>
    <row r="72" spans="1:24" s="1" customFormat="1" ht="24" customHeight="1">
      <c r="A72" s="29" t="s">
        <v>83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74</v>
      </c>
      <c r="M72" s="30"/>
      <c r="N72" s="30" t="s">
        <v>120</v>
      </c>
      <c r="O72" s="30"/>
      <c r="P72" s="31">
        <f>160000</f>
        <v>160000</v>
      </c>
      <c r="Q72" s="31"/>
      <c r="R72" s="31"/>
      <c r="S72" s="31">
        <f>18170</f>
        <v>18170</v>
      </c>
      <c r="T72" s="31"/>
      <c r="U72" s="31"/>
      <c r="V72" s="31"/>
      <c r="W72" s="32">
        <f>141830</f>
        <v>141830</v>
      </c>
      <c r="X72" s="32"/>
    </row>
    <row r="73" spans="1:24" s="1" customFormat="1" ht="13.5" customHeight="1">
      <c r="A73" s="29" t="s">
        <v>85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74</v>
      </c>
      <c r="M73" s="30"/>
      <c r="N73" s="30" t="s">
        <v>121</v>
      </c>
      <c r="O73" s="30"/>
      <c r="P73" s="31">
        <f>80108</f>
        <v>80108</v>
      </c>
      <c r="Q73" s="31"/>
      <c r="R73" s="31"/>
      <c r="S73" s="33" t="s">
        <v>39</v>
      </c>
      <c r="T73" s="33"/>
      <c r="U73" s="33"/>
      <c r="V73" s="33"/>
      <c r="W73" s="32">
        <f>80108</f>
        <v>80108</v>
      </c>
      <c r="X73" s="32"/>
    </row>
    <row r="74" spans="1:24" s="1" customFormat="1" ht="13.5" customHeight="1">
      <c r="A74" s="29" t="s">
        <v>75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74</v>
      </c>
      <c r="M74" s="30"/>
      <c r="N74" s="30" t="s">
        <v>122</v>
      </c>
      <c r="O74" s="30"/>
      <c r="P74" s="31">
        <f>37180</f>
        <v>37180</v>
      </c>
      <c r="Q74" s="31"/>
      <c r="R74" s="31"/>
      <c r="S74" s="33" t="s">
        <v>39</v>
      </c>
      <c r="T74" s="33"/>
      <c r="U74" s="33"/>
      <c r="V74" s="33"/>
      <c r="W74" s="32">
        <f>37180</f>
        <v>37180</v>
      </c>
      <c r="X74" s="32"/>
    </row>
    <row r="75" spans="1:24" s="1" customFormat="1" ht="33.75" customHeight="1">
      <c r="A75" s="29" t="s">
        <v>77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74</v>
      </c>
      <c r="M75" s="30"/>
      <c r="N75" s="30" t="s">
        <v>123</v>
      </c>
      <c r="O75" s="30"/>
      <c r="P75" s="31">
        <f>11234</f>
        <v>11234</v>
      </c>
      <c r="Q75" s="31"/>
      <c r="R75" s="31"/>
      <c r="S75" s="33" t="s">
        <v>39</v>
      </c>
      <c r="T75" s="33"/>
      <c r="U75" s="33"/>
      <c r="V75" s="33"/>
      <c r="W75" s="32">
        <f>11234</f>
        <v>11234</v>
      </c>
      <c r="X75" s="32"/>
    </row>
    <row r="76" spans="1:24" s="1" customFormat="1" ht="33.75" customHeight="1">
      <c r="A76" s="29" t="s">
        <v>124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74</v>
      </c>
      <c r="M76" s="30"/>
      <c r="N76" s="30" t="s">
        <v>125</v>
      </c>
      <c r="O76" s="30"/>
      <c r="P76" s="31">
        <f>4490412</f>
        <v>4490412</v>
      </c>
      <c r="Q76" s="31"/>
      <c r="R76" s="31"/>
      <c r="S76" s="31">
        <f>1328817.23</f>
        <v>1328817.23</v>
      </c>
      <c r="T76" s="31"/>
      <c r="U76" s="31"/>
      <c r="V76" s="31"/>
      <c r="W76" s="32">
        <f>3161594.77</f>
        <v>3161594.77</v>
      </c>
      <c r="X76" s="32"/>
    </row>
    <row r="77" spans="1:24" s="1" customFormat="1" ht="33.75" customHeight="1">
      <c r="A77" s="29" t="s">
        <v>124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74</v>
      </c>
      <c r="M77" s="30"/>
      <c r="N77" s="30" t="s">
        <v>126</v>
      </c>
      <c r="O77" s="30"/>
      <c r="P77" s="31">
        <f>0</f>
        <v>0</v>
      </c>
      <c r="Q77" s="31"/>
      <c r="R77" s="31"/>
      <c r="S77" s="33" t="s">
        <v>39</v>
      </c>
      <c r="T77" s="33"/>
      <c r="U77" s="33"/>
      <c r="V77" s="33"/>
      <c r="W77" s="32">
        <f>0</f>
        <v>0</v>
      </c>
      <c r="X77" s="32"/>
    </row>
    <row r="78" spans="1:24" s="1" customFormat="1" ht="24" customHeight="1">
      <c r="A78" s="29" t="s">
        <v>127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74</v>
      </c>
      <c r="M78" s="30"/>
      <c r="N78" s="30" t="s">
        <v>128</v>
      </c>
      <c r="O78" s="30"/>
      <c r="P78" s="31">
        <f>5000</f>
        <v>5000</v>
      </c>
      <c r="Q78" s="31"/>
      <c r="R78" s="31"/>
      <c r="S78" s="31">
        <f>5000</f>
        <v>5000</v>
      </c>
      <c r="T78" s="31"/>
      <c r="U78" s="31"/>
      <c r="V78" s="31"/>
      <c r="W78" s="32">
        <f>0</f>
        <v>0</v>
      </c>
      <c r="X78" s="32"/>
    </row>
    <row r="79" spans="1:24" s="1" customFormat="1" ht="24" customHeight="1">
      <c r="A79" s="29" t="s">
        <v>83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74</v>
      </c>
      <c r="M79" s="30"/>
      <c r="N79" s="30" t="s">
        <v>129</v>
      </c>
      <c r="O79" s="30"/>
      <c r="P79" s="31">
        <f>132663.36</f>
        <v>132663.36</v>
      </c>
      <c r="Q79" s="31"/>
      <c r="R79" s="31"/>
      <c r="S79" s="31">
        <f>15139</f>
        <v>15139</v>
      </c>
      <c r="T79" s="31"/>
      <c r="U79" s="31"/>
      <c r="V79" s="31"/>
      <c r="W79" s="32">
        <f>117524.36</f>
        <v>117524.36</v>
      </c>
      <c r="X79" s="32"/>
    </row>
    <row r="80" spans="1:24" s="1" customFormat="1" ht="13.5" customHeight="1">
      <c r="A80" s="29" t="s">
        <v>75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74</v>
      </c>
      <c r="M80" s="30"/>
      <c r="N80" s="30" t="s">
        <v>130</v>
      </c>
      <c r="O80" s="30"/>
      <c r="P80" s="31">
        <f>0</f>
        <v>0</v>
      </c>
      <c r="Q80" s="31"/>
      <c r="R80" s="31"/>
      <c r="S80" s="31">
        <f>42961.88</f>
        <v>42961.88</v>
      </c>
      <c r="T80" s="31"/>
      <c r="U80" s="31"/>
      <c r="V80" s="31"/>
      <c r="W80" s="32">
        <f>0</f>
        <v>0</v>
      </c>
      <c r="X80" s="32"/>
    </row>
    <row r="81" spans="1:24" s="1" customFormat="1" ht="33.75" customHeight="1">
      <c r="A81" s="29" t="s">
        <v>77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74</v>
      </c>
      <c r="M81" s="30"/>
      <c r="N81" s="30" t="s">
        <v>131</v>
      </c>
      <c r="O81" s="30"/>
      <c r="P81" s="31">
        <f>0</f>
        <v>0</v>
      </c>
      <c r="Q81" s="31"/>
      <c r="R81" s="31"/>
      <c r="S81" s="31">
        <f>10860.48</f>
        <v>10860.48</v>
      </c>
      <c r="T81" s="31"/>
      <c r="U81" s="31"/>
      <c r="V81" s="31"/>
      <c r="W81" s="32">
        <f>0</f>
        <v>0</v>
      </c>
      <c r="X81" s="32"/>
    </row>
    <row r="82" spans="1:24" s="1" customFormat="1" ht="13.5" customHeight="1">
      <c r="A82" s="29" t="s">
        <v>75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74</v>
      </c>
      <c r="M82" s="30"/>
      <c r="N82" s="30" t="s">
        <v>132</v>
      </c>
      <c r="O82" s="30"/>
      <c r="P82" s="31">
        <f>0</f>
        <v>0</v>
      </c>
      <c r="Q82" s="31"/>
      <c r="R82" s="31"/>
      <c r="S82" s="31">
        <f>13999</f>
        <v>13999</v>
      </c>
      <c r="T82" s="31"/>
      <c r="U82" s="31"/>
      <c r="V82" s="31"/>
      <c r="W82" s="32">
        <f>0</f>
        <v>0</v>
      </c>
      <c r="X82" s="32"/>
    </row>
    <row r="83" spans="1:24" s="1" customFormat="1" ht="33.75" customHeight="1">
      <c r="A83" s="29" t="s">
        <v>77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74</v>
      </c>
      <c r="M83" s="30"/>
      <c r="N83" s="30" t="s">
        <v>133</v>
      </c>
      <c r="O83" s="30"/>
      <c r="P83" s="31">
        <f>0</f>
        <v>0</v>
      </c>
      <c r="Q83" s="31"/>
      <c r="R83" s="31"/>
      <c r="S83" s="31">
        <f>5200</f>
        <v>5200</v>
      </c>
      <c r="T83" s="31"/>
      <c r="U83" s="31"/>
      <c r="V83" s="31"/>
      <c r="W83" s="32">
        <f>0</f>
        <v>0</v>
      </c>
      <c r="X83" s="32"/>
    </row>
    <row r="84" spans="1:24" s="1" customFormat="1" ht="15" customHeight="1">
      <c r="A84" s="34" t="s">
        <v>134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5" t="s">
        <v>135</v>
      </c>
      <c r="M84" s="35"/>
      <c r="N84" s="35" t="s">
        <v>36</v>
      </c>
      <c r="O84" s="35"/>
      <c r="P84" s="36">
        <f>-498119.11</f>
        <v>-498119.11</v>
      </c>
      <c r="Q84" s="36"/>
      <c r="R84" s="36"/>
      <c r="S84" s="36">
        <f>134201.68</f>
        <v>134201.68</v>
      </c>
      <c r="T84" s="36"/>
      <c r="U84" s="36"/>
      <c r="V84" s="36"/>
      <c r="W84" s="37" t="s">
        <v>36</v>
      </c>
      <c r="X84" s="37"/>
    </row>
    <row r="85" spans="1:24" s="1" customFormat="1" ht="13.5" customHeight="1">
      <c r="A85" s="7" t="s">
        <v>11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s="1" customFormat="1" ht="13.5" customHeight="1">
      <c r="A86" s="12" t="s">
        <v>136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s="1" customFormat="1" ht="45.75" customHeight="1">
      <c r="A87" s="13" t="s">
        <v>22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 t="s">
        <v>23</v>
      </c>
      <c r="M87" s="13"/>
      <c r="N87" s="13" t="s">
        <v>137</v>
      </c>
      <c r="O87" s="13"/>
      <c r="P87" s="14" t="s">
        <v>25</v>
      </c>
      <c r="Q87" s="14"/>
      <c r="R87" s="14"/>
      <c r="S87" s="14" t="s">
        <v>26</v>
      </c>
      <c r="T87" s="14"/>
      <c r="U87" s="14"/>
      <c r="V87" s="14"/>
      <c r="W87" s="15" t="s">
        <v>27</v>
      </c>
      <c r="X87" s="15"/>
    </row>
    <row r="88" spans="1:24" s="1" customFormat="1" ht="12.75" customHeight="1">
      <c r="A88" s="16" t="s">
        <v>28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 t="s">
        <v>29</v>
      </c>
      <c r="M88" s="16"/>
      <c r="N88" s="16" t="s">
        <v>30</v>
      </c>
      <c r="O88" s="16"/>
      <c r="P88" s="17" t="s">
        <v>31</v>
      </c>
      <c r="Q88" s="17"/>
      <c r="R88" s="17"/>
      <c r="S88" s="17" t="s">
        <v>32</v>
      </c>
      <c r="T88" s="17"/>
      <c r="U88" s="17"/>
      <c r="V88" s="17"/>
      <c r="W88" s="18" t="s">
        <v>33</v>
      </c>
      <c r="X88" s="18"/>
    </row>
    <row r="89" spans="1:24" s="1" customFormat="1" ht="13.5" customHeight="1">
      <c r="A89" s="19" t="s">
        <v>138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0" t="s">
        <v>139</v>
      </c>
      <c r="M89" s="20"/>
      <c r="N89" s="20" t="s">
        <v>36</v>
      </c>
      <c r="O89" s="20"/>
      <c r="P89" s="38">
        <f>498119.11</f>
        <v>498119.11</v>
      </c>
      <c r="Q89" s="38"/>
      <c r="R89" s="38"/>
      <c r="S89" s="21">
        <f>-134201.68</f>
        <v>-134201.68</v>
      </c>
      <c r="T89" s="21"/>
      <c r="U89" s="21"/>
      <c r="V89" s="21"/>
      <c r="W89" s="39" t="s">
        <v>36</v>
      </c>
      <c r="X89" s="39"/>
    </row>
    <row r="90" spans="1:24" s="1" customFormat="1" ht="13.5" customHeight="1">
      <c r="A90" s="40" t="s">
        <v>140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1" t="s">
        <v>11</v>
      </c>
      <c r="M90" s="41"/>
      <c r="N90" s="41" t="s">
        <v>11</v>
      </c>
      <c r="O90" s="41"/>
      <c r="P90" s="42" t="s">
        <v>11</v>
      </c>
      <c r="Q90" s="42"/>
      <c r="R90" s="42"/>
      <c r="S90" s="43" t="s">
        <v>11</v>
      </c>
      <c r="T90" s="43"/>
      <c r="U90" s="43"/>
      <c r="V90" s="43"/>
      <c r="W90" s="44" t="s">
        <v>11</v>
      </c>
      <c r="X90" s="44"/>
    </row>
    <row r="91" spans="1:24" s="1" customFormat="1" ht="13.5" customHeight="1">
      <c r="A91" s="23" t="s">
        <v>141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45" t="s">
        <v>142</v>
      </c>
      <c r="M91" s="45"/>
      <c r="N91" s="24" t="s">
        <v>36</v>
      </c>
      <c r="O91" s="24"/>
      <c r="P91" s="46" t="s">
        <v>39</v>
      </c>
      <c r="Q91" s="46"/>
      <c r="R91" s="46"/>
      <c r="S91" s="25" t="s">
        <v>39</v>
      </c>
      <c r="T91" s="25"/>
      <c r="U91" s="25"/>
      <c r="V91" s="25"/>
      <c r="W91" s="47" t="s">
        <v>39</v>
      </c>
      <c r="X91" s="47"/>
    </row>
    <row r="92" spans="1:24" s="1" customFormat="1" ht="13.5" customHeight="1">
      <c r="A92" s="29" t="s">
        <v>11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142</v>
      </c>
      <c r="M92" s="30"/>
      <c r="N92" s="30" t="s">
        <v>11</v>
      </c>
      <c r="O92" s="30"/>
      <c r="P92" s="48" t="s">
        <v>39</v>
      </c>
      <c r="Q92" s="48"/>
      <c r="R92" s="48"/>
      <c r="S92" s="33" t="s">
        <v>39</v>
      </c>
      <c r="T92" s="33"/>
      <c r="U92" s="33"/>
      <c r="V92" s="33"/>
      <c r="W92" s="49" t="s">
        <v>39</v>
      </c>
      <c r="X92" s="49"/>
    </row>
    <row r="93" spans="1:24" s="1" customFormat="1" ht="13.5" customHeight="1">
      <c r="A93" s="29" t="s">
        <v>143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41" t="s">
        <v>144</v>
      </c>
      <c r="M93" s="41"/>
      <c r="N93" s="41" t="s">
        <v>36</v>
      </c>
      <c r="O93" s="41"/>
      <c r="P93" s="42" t="s">
        <v>39</v>
      </c>
      <c r="Q93" s="42"/>
      <c r="R93" s="42"/>
      <c r="S93" s="33" t="s">
        <v>39</v>
      </c>
      <c r="T93" s="33"/>
      <c r="U93" s="33"/>
      <c r="V93" s="33"/>
      <c r="W93" s="44" t="s">
        <v>39</v>
      </c>
      <c r="X93" s="44"/>
    </row>
    <row r="94" spans="1:24" s="1" customFormat="1" ht="13.5" customHeight="1">
      <c r="A94" s="29" t="s">
        <v>11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144</v>
      </c>
      <c r="M94" s="30"/>
      <c r="N94" s="30" t="s">
        <v>11</v>
      </c>
      <c r="O94" s="30"/>
      <c r="P94" s="48" t="s">
        <v>39</v>
      </c>
      <c r="Q94" s="48"/>
      <c r="R94" s="48"/>
      <c r="S94" s="33" t="s">
        <v>39</v>
      </c>
      <c r="T94" s="33"/>
      <c r="U94" s="33"/>
      <c r="V94" s="33"/>
      <c r="W94" s="49" t="s">
        <v>39</v>
      </c>
      <c r="X94" s="49"/>
    </row>
    <row r="95" spans="1:24" s="1" customFormat="1" ht="13.5" customHeight="1">
      <c r="A95" s="29" t="s">
        <v>145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146</v>
      </c>
      <c r="M95" s="30"/>
      <c r="N95" s="30" t="s">
        <v>147</v>
      </c>
      <c r="O95" s="30"/>
      <c r="P95" s="50">
        <f>498119.11</f>
        <v>498119.11</v>
      </c>
      <c r="Q95" s="50"/>
      <c r="R95" s="50"/>
      <c r="S95" s="31">
        <f>-134201.68</f>
        <v>-134201.68</v>
      </c>
      <c r="T95" s="31"/>
      <c r="U95" s="31"/>
      <c r="V95" s="31"/>
      <c r="W95" s="51">
        <f>632320.79</f>
        <v>632320.79</v>
      </c>
      <c r="X95" s="51"/>
    </row>
    <row r="96" spans="1:24" s="1" customFormat="1" ht="13.5" customHeight="1">
      <c r="A96" s="29" t="s">
        <v>148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149</v>
      </c>
      <c r="M96" s="30"/>
      <c r="N96" s="30" t="s">
        <v>150</v>
      </c>
      <c r="O96" s="30"/>
      <c r="P96" s="50">
        <f>-14871903.18</f>
        <v>-14871903.18</v>
      </c>
      <c r="Q96" s="50"/>
      <c r="R96" s="50"/>
      <c r="S96" s="31">
        <f>-3244572.8</f>
        <v>-3244572.8</v>
      </c>
      <c r="T96" s="31"/>
      <c r="U96" s="31"/>
      <c r="V96" s="31"/>
      <c r="W96" s="52" t="s">
        <v>36</v>
      </c>
      <c r="X96" s="52"/>
    </row>
    <row r="97" spans="1:24" s="1" customFormat="1" ht="13.5" customHeight="1">
      <c r="A97" s="29" t="s">
        <v>151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152</v>
      </c>
      <c r="M97" s="30"/>
      <c r="N97" s="30" t="s">
        <v>153</v>
      </c>
      <c r="O97" s="30"/>
      <c r="P97" s="50">
        <f>15370022.29</f>
        <v>15370022.29</v>
      </c>
      <c r="Q97" s="50"/>
      <c r="R97" s="50"/>
      <c r="S97" s="31">
        <f>3110371.12</f>
        <v>3110371.12</v>
      </c>
      <c r="T97" s="31"/>
      <c r="U97" s="31"/>
      <c r="V97" s="31"/>
      <c r="W97" s="52" t="s">
        <v>36</v>
      </c>
      <c r="X97" s="52"/>
    </row>
    <row r="98" spans="1:24" s="1" customFormat="1" ht="13.5" customHeight="1">
      <c r="A98" s="54" t="s">
        <v>11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spans="1:24" s="1" customFormat="1" ht="13.5" customHeight="1">
      <c r="A99" s="7" t="s">
        <v>154</v>
      </c>
      <c r="B99" s="7"/>
      <c r="C99" s="7"/>
      <c r="D99" s="7"/>
      <c r="E99" s="7"/>
      <c r="F99" s="7"/>
      <c r="G99" s="7"/>
      <c r="H99" s="7"/>
      <c r="I99" s="53" t="s">
        <v>11</v>
      </c>
      <c r="J99" s="53"/>
      <c r="K99" s="53"/>
      <c r="L99" s="53"/>
      <c r="M99" s="53"/>
      <c r="N99" s="53" t="s">
        <v>155</v>
      </c>
      <c r="O99" s="53"/>
      <c r="P99" s="53"/>
      <c r="Q99" s="53"/>
      <c r="R99" s="7" t="s">
        <v>11</v>
      </c>
      <c r="S99" s="7"/>
      <c r="T99" s="7"/>
      <c r="U99" s="7"/>
      <c r="V99" s="7"/>
      <c r="W99" s="7"/>
      <c r="X99" s="7"/>
    </row>
    <row r="100" spans="1:24" s="1" customFormat="1" ht="13.5" customHeight="1">
      <c r="A100" s="7" t="s">
        <v>11</v>
      </c>
      <c r="B100" s="7"/>
      <c r="C100" s="7"/>
      <c r="D100" s="7"/>
      <c r="E100" s="7"/>
      <c r="F100" s="7"/>
      <c r="G100" s="7"/>
      <c r="H100" s="7"/>
      <c r="I100" s="10" t="s">
        <v>11</v>
      </c>
      <c r="J100" s="55" t="s">
        <v>156</v>
      </c>
      <c r="K100" s="55"/>
      <c r="L100" s="55"/>
      <c r="M100" s="10" t="s">
        <v>11</v>
      </c>
      <c r="N100" s="10" t="s">
        <v>11</v>
      </c>
      <c r="O100" s="55" t="s">
        <v>157</v>
      </c>
      <c r="P100" s="55"/>
      <c r="Q100" s="7" t="s">
        <v>11</v>
      </c>
      <c r="R100" s="7"/>
      <c r="S100" s="7"/>
      <c r="T100" s="7"/>
      <c r="U100" s="7"/>
      <c r="V100" s="7"/>
      <c r="W100" s="7"/>
      <c r="X100" s="7"/>
    </row>
    <row r="101" spans="1:24" s="1" customFormat="1" ht="7.5" customHeight="1">
      <c r="A101" s="7" t="s">
        <v>11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s="1" customFormat="1" ht="13.5" customHeight="1">
      <c r="A102" s="7" t="s">
        <v>158</v>
      </c>
      <c r="B102" s="7"/>
      <c r="C102" s="7"/>
      <c r="D102" s="7"/>
      <c r="E102" s="7"/>
      <c r="F102" s="7"/>
      <c r="G102" s="7"/>
      <c r="H102" s="7"/>
      <c r="I102" s="53" t="s">
        <v>11</v>
      </c>
      <c r="J102" s="53"/>
      <c r="K102" s="53"/>
      <c r="L102" s="53"/>
      <c r="M102" s="53"/>
      <c r="N102" s="53" t="s">
        <v>159</v>
      </c>
      <c r="O102" s="53"/>
      <c r="P102" s="53"/>
      <c r="Q102" s="53"/>
      <c r="R102" s="7" t="s">
        <v>11</v>
      </c>
      <c r="S102" s="7"/>
      <c r="T102" s="7"/>
      <c r="U102" s="7"/>
      <c r="V102" s="7"/>
      <c r="W102" s="7"/>
      <c r="X102" s="7"/>
    </row>
    <row r="103" spans="1:24" s="1" customFormat="1" ht="13.5" customHeight="1">
      <c r="A103" s="7" t="s">
        <v>11</v>
      </c>
      <c r="B103" s="7"/>
      <c r="C103" s="7"/>
      <c r="D103" s="7"/>
      <c r="E103" s="7"/>
      <c r="F103" s="7"/>
      <c r="G103" s="7"/>
      <c r="H103" s="7"/>
      <c r="I103" s="10" t="s">
        <v>11</v>
      </c>
      <c r="J103" s="55" t="s">
        <v>156</v>
      </c>
      <c r="K103" s="55"/>
      <c r="L103" s="55"/>
      <c r="M103" s="10" t="s">
        <v>11</v>
      </c>
      <c r="N103" s="10" t="s">
        <v>11</v>
      </c>
      <c r="O103" s="55" t="s">
        <v>157</v>
      </c>
      <c r="P103" s="55"/>
      <c r="Q103" s="7" t="s">
        <v>11</v>
      </c>
      <c r="R103" s="7"/>
      <c r="S103" s="7"/>
      <c r="T103" s="7"/>
      <c r="U103" s="7"/>
      <c r="V103" s="7"/>
      <c r="W103" s="7"/>
      <c r="X103" s="7"/>
    </row>
    <row r="104" spans="1:24" s="1" customFormat="1" ht="7.5" customHeight="1">
      <c r="A104" s="7" t="s">
        <v>11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s="1" customFormat="1" ht="24" customHeight="1">
      <c r="A105" s="7" t="s">
        <v>160</v>
      </c>
      <c r="B105" s="7"/>
      <c r="C105" s="53" t="s">
        <v>161</v>
      </c>
      <c r="D105" s="53"/>
      <c r="E105" s="53"/>
      <c r="F105" s="53"/>
      <c r="G105" s="53"/>
      <c r="H105" s="53"/>
      <c r="I105" s="53" t="s">
        <v>11</v>
      </c>
      <c r="J105" s="53"/>
      <c r="K105" s="53"/>
      <c r="L105" s="53"/>
      <c r="M105" s="53"/>
      <c r="N105" s="53" t="s">
        <v>162</v>
      </c>
      <c r="O105" s="53"/>
      <c r="P105" s="53"/>
      <c r="Q105" s="53"/>
      <c r="R105" s="7" t="s">
        <v>11</v>
      </c>
      <c r="S105" s="7"/>
      <c r="T105" s="7"/>
      <c r="U105" s="7"/>
      <c r="V105" s="7"/>
      <c r="W105" s="7"/>
      <c r="X105" s="7"/>
    </row>
    <row r="106" spans="1:24" s="1" customFormat="1" ht="13.5" customHeight="1">
      <c r="A106" s="7" t="s">
        <v>11</v>
      </c>
      <c r="B106" s="7"/>
      <c r="C106" s="10" t="s">
        <v>11</v>
      </c>
      <c r="D106" s="55" t="s">
        <v>163</v>
      </c>
      <c r="E106" s="55"/>
      <c r="F106" s="55"/>
      <c r="G106" s="55"/>
      <c r="H106" s="10" t="s">
        <v>11</v>
      </c>
      <c r="I106" s="10" t="s">
        <v>11</v>
      </c>
      <c r="J106" s="55" t="s">
        <v>156</v>
      </c>
      <c r="K106" s="55"/>
      <c r="L106" s="55"/>
      <c r="M106" s="10" t="s">
        <v>11</v>
      </c>
      <c r="N106" s="10" t="s">
        <v>11</v>
      </c>
      <c r="O106" s="55" t="s">
        <v>157</v>
      </c>
      <c r="P106" s="55"/>
      <c r="Q106" s="7" t="s">
        <v>11</v>
      </c>
      <c r="R106" s="7"/>
      <c r="S106" s="7"/>
      <c r="T106" s="7"/>
      <c r="U106" s="7"/>
      <c r="V106" s="7"/>
      <c r="W106" s="7"/>
      <c r="X106" s="7"/>
    </row>
    <row r="107" spans="1:24" s="1" customFormat="1" ht="15.75" customHeight="1">
      <c r="A107" s="7" t="s">
        <v>11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s="1" customFormat="1" ht="13.5" customHeight="1">
      <c r="A108" s="56" t="s">
        <v>164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7" t="s">
        <v>11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s="1" customFormat="1" ht="13.5" customHeight="1">
      <c r="A109" s="4" t="s">
        <v>165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</sheetData>
  <mergeCells count="557">
    <mergeCell ref="A109:X109"/>
    <mergeCell ref="Q106:X106"/>
    <mergeCell ref="A107:X107"/>
    <mergeCell ref="A108:J108"/>
    <mergeCell ref="K108:X108"/>
    <mergeCell ref="A106:B106"/>
    <mergeCell ref="D106:G106"/>
    <mergeCell ref="J106:L106"/>
    <mergeCell ref="O106:P106"/>
    <mergeCell ref="A104:X104"/>
    <mergeCell ref="A105:B105"/>
    <mergeCell ref="C105:H105"/>
    <mergeCell ref="I105:M105"/>
    <mergeCell ref="N105:Q105"/>
    <mergeCell ref="R105:X105"/>
    <mergeCell ref="A103:H103"/>
    <mergeCell ref="J103:L103"/>
    <mergeCell ref="O103:P103"/>
    <mergeCell ref="Q103:X103"/>
    <mergeCell ref="A101:X101"/>
    <mergeCell ref="A102:H102"/>
    <mergeCell ref="I102:M102"/>
    <mergeCell ref="N102:Q102"/>
    <mergeCell ref="R102:X102"/>
    <mergeCell ref="A100:H100"/>
    <mergeCell ref="J100:L100"/>
    <mergeCell ref="O100:P100"/>
    <mergeCell ref="Q100:X100"/>
    <mergeCell ref="A98:X98"/>
    <mergeCell ref="A99:H99"/>
    <mergeCell ref="I99:M99"/>
    <mergeCell ref="N99:Q99"/>
    <mergeCell ref="R99:X99"/>
    <mergeCell ref="S96:V96"/>
    <mergeCell ref="W96:X96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4:V94"/>
    <mergeCell ref="W94:X94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2:V92"/>
    <mergeCell ref="W92:X92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0:V90"/>
    <mergeCell ref="W90:X90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88:V88"/>
    <mergeCell ref="W88:X88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A85:X85"/>
    <mergeCell ref="A86:X86"/>
    <mergeCell ref="A87:K87"/>
    <mergeCell ref="L87:M87"/>
    <mergeCell ref="N87:O87"/>
    <mergeCell ref="P87:R87"/>
    <mergeCell ref="S87:V87"/>
    <mergeCell ref="W87:X87"/>
    <mergeCell ref="S83:V83"/>
    <mergeCell ref="W83:X83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1:V81"/>
    <mergeCell ref="W81:X81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79:V79"/>
    <mergeCell ref="W79:X79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7:V77"/>
    <mergeCell ref="W77:X77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5:V75"/>
    <mergeCell ref="W75:X75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3:V73"/>
    <mergeCell ref="W73:X73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1:V71"/>
    <mergeCell ref="W71:X71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69:V69"/>
    <mergeCell ref="W69:X69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7:V67"/>
    <mergeCell ref="W67:X67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5:V65"/>
    <mergeCell ref="W65:X65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3:V63"/>
    <mergeCell ref="W63:X63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1:V61"/>
    <mergeCell ref="W61:X61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59:V59"/>
    <mergeCell ref="W59:X59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7:V57"/>
    <mergeCell ref="W57:X57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5:V55"/>
    <mergeCell ref="W55:X55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3:V53"/>
    <mergeCell ref="W53:X53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1:V51"/>
    <mergeCell ref="W51:X51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49:V49"/>
    <mergeCell ref="W49:X49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7:V47"/>
    <mergeCell ref="W47:X47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5:V45"/>
    <mergeCell ref="W45:X45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3:V43"/>
    <mergeCell ref="W43:X43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1:V41"/>
    <mergeCell ref="W41:X41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39:V39"/>
    <mergeCell ref="W39:X39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7:V37"/>
    <mergeCell ref="W37:X37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5:V35"/>
    <mergeCell ref="W35:X35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3:V33"/>
    <mergeCell ref="W33:X33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A30:X30"/>
    <mergeCell ref="A31:X31"/>
    <mergeCell ref="A32:K32"/>
    <mergeCell ref="L32:M32"/>
    <mergeCell ref="N32:O32"/>
    <mergeCell ref="P32:R32"/>
    <mergeCell ref="S32:V32"/>
    <mergeCell ref="W32:X32"/>
    <mergeCell ref="S28:V28"/>
    <mergeCell ref="W28:X28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6:V26"/>
    <mergeCell ref="W26:X26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4:V24"/>
    <mergeCell ref="W24:X24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2:V22"/>
    <mergeCell ref="W22:X22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0:V20"/>
    <mergeCell ref="W20:X20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18:V18"/>
    <mergeCell ref="W18:X18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6:V16"/>
    <mergeCell ref="W16:X16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4:V14"/>
    <mergeCell ref="W14:X14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2:V12"/>
    <mergeCell ref="W12:X12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0:V10"/>
    <mergeCell ref="W10:X10"/>
    <mergeCell ref="A11:K11"/>
    <mergeCell ref="L11:M11"/>
    <mergeCell ref="N11:O11"/>
    <mergeCell ref="P11:R11"/>
    <mergeCell ref="S11:V11"/>
    <mergeCell ref="W11:X11"/>
    <mergeCell ref="A10:K10"/>
    <mergeCell ref="L10:M10"/>
    <mergeCell ref="N10:O10"/>
    <mergeCell ref="P10:R10"/>
    <mergeCell ref="A8:D8"/>
    <mergeCell ref="E8:S8"/>
    <mergeCell ref="T8:W8"/>
    <mergeCell ref="A9:X9"/>
    <mergeCell ref="A6:F6"/>
    <mergeCell ref="G6:T6"/>
    <mergeCell ref="U6:W6"/>
    <mergeCell ref="B7:W7"/>
    <mergeCell ref="A4:E5"/>
    <mergeCell ref="F4:T5"/>
    <mergeCell ref="U4:W4"/>
    <mergeCell ref="U5:W5"/>
    <mergeCell ref="A1:W1"/>
    <mergeCell ref="A2:W2"/>
    <mergeCell ref="A3:U3"/>
    <mergeCell ref="V3:W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0" max="255" man="1"/>
    <brk id="8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2020-09-07T04:54:00Z</dcterms:created>
  <dcterms:modified xsi:type="dcterms:W3CDTF">2020-09-07T04:54:00Z</dcterms:modified>
  <cp:category/>
  <cp:version/>
  <cp:contentType/>
  <cp:contentStatus/>
</cp:coreProperties>
</file>